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230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9" i="1"/>
  <c r="C40" l="1"/>
  <c r="C25" l="1"/>
  <c r="C23" l="1"/>
  <c r="C24" s="1"/>
  <c r="C32"/>
  <c r="C26" l="1"/>
  <c r="C20"/>
  <c r="C21" s="1"/>
  <c r="C22" l="1"/>
  <c r="C29"/>
  <c r="C34" s="1"/>
  <c r="C35" s="1"/>
  <c r="C27"/>
  <c r="C33" s="1"/>
  <c r="F33" s="1"/>
  <c r="C28" l="1"/>
  <c r="C39" s="1"/>
  <c r="C38" l="1"/>
</calcChain>
</file>

<file path=xl/sharedStrings.xml><?xml version="1.0" encoding="utf-8"?>
<sst xmlns="http://schemas.openxmlformats.org/spreadsheetml/2006/main" count="77" uniqueCount="55">
  <si>
    <t>Input Voltage</t>
  </si>
  <si>
    <t>Switch resistance</t>
  </si>
  <si>
    <t>Entered by Customer</t>
  </si>
  <si>
    <t>Output Current</t>
  </si>
  <si>
    <t>Primary resistance</t>
  </si>
  <si>
    <t>Secondary resistance</t>
  </si>
  <si>
    <t>Calculated Results</t>
  </si>
  <si>
    <t>Secondary Turns</t>
  </si>
  <si>
    <t>ET Constant</t>
  </si>
  <si>
    <t>Primary Turns</t>
  </si>
  <si>
    <t>Current Limit</t>
  </si>
  <si>
    <t>V-usec</t>
  </si>
  <si>
    <t>mH</t>
  </si>
  <si>
    <t>A</t>
  </si>
  <si>
    <t>Ohm</t>
  </si>
  <si>
    <t>V</t>
  </si>
  <si>
    <t>Switching Frequency (min)</t>
  </si>
  <si>
    <t>Comment</t>
  </si>
  <si>
    <t>Use 1.6 Ohms for typical, 2.5 Ohms for worst case at hot</t>
  </si>
  <si>
    <t>Enter minimum frequency here if using an external clock</t>
  </si>
  <si>
    <t>Try with min and max supply Volatges to see the range of outputs</t>
  </si>
  <si>
    <t>From transformer data sheet</t>
  </si>
  <si>
    <t>Primary Inductance or OCL</t>
  </si>
  <si>
    <t>Enter reduced current limit here if not using 1K Ohm for ITH pin</t>
  </si>
  <si>
    <t>Diode Forward Voltage Drop</t>
  </si>
  <si>
    <t>XFMR spec must be greater than or equal to this</t>
  </si>
  <si>
    <t>Intermediate Calculations</t>
  </si>
  <si>
    <t>From the MAX13256 Data Sheet</t>
  </si>
  <si>
    <t>Magnetizing current pk-pk</t>
  </si>
  <si>
    <t>ET Product</t>
  </si>
  <si>
    <t>Magnetizing Current pk</t>
  </si>
  <si>
    <t>Magnetizing Current RMS</t>
  </si>
  <si>
    <t>Core Loss</t>
  </si>
  <si>
    <t>W</t>
  </si>
  <si>
    <t>Rev 1.0</t>
  </si>
  <si>
    <t>I Pri Referred</t>
  </si>
  <si>
    <t>b (neg)</t>
  </si>
  <si>
    <t>c (neg)</t>
  </si>
  <si>
    <t>Vpri</t>
  </si>
  <si>
    <t>MAX13256 Analysis with another Transformer</t>
  </si>
  <si>
    <t>I Primary</t>
  </si>
  <si>
    <t>Power Dissipated</t>
  </si>
  <si>
    <t>MAX13256</t>
  </si>
  <si>
    <t>Transformer</t>
  </si>
  <si>
    <t>Diodes</t>
  </si>
  <si>
    <t>I RMS</t>
  </si>
  <si>
    <t>To Sec</t>
  </si>
  <si>
    <t>Secondary Output</t>
  </si>
  <si>
    <t>After Diodes</t>
  </si>
  <si>
    <t>MAX13256 current pk</t>
  </si>
  <si>
    <t>KHz</t>
  </si>
  <si>
    <t>V-s</t>
  </si>
  <si>
    <t>0.2W default, enter max loss in frequency range</t>
  </si>
  <si>
    <t>Enter reasonable max at running load</t>
  </si>
  <si>
    <t>For Schottky 2 diodes, use 0.45, for schottky bridge, use 0.90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</si>
</sst>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&quot;GOOD&quot;;[Red]&quot;PK CURRENT TOO HIGH&quot;;&quot;&quot;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0" fillId="0" borderId="0" xfId="0" applyFont="1"/>
    <xf numFmtId="165" fontId="0" fillId="0" borderId="0" xfId="0" applyNumberFormat="1"/>
    <xf numFmtId="0" fontId="0" fillId="2" borderId="0" xfId="0" applyFill="1"/>
    <xf numFmtId="164" fontId="0" fillId="3" borderId="0" xfId="0" applyNumberFormat="1" applyFill="1"/>
    <xf numFmtId="165" fontId="0" fillId="3" borderId="0" xfId="0" applyNumberFormat="1" applyFill="1"/>
    <xf numFmtId="2" fontId="0" fillId="0" borderId="0" xfId="0" applyNumberFormat="1"/>
    <xf numFmtId="165" fontId="0" fillId="2" borderId="0" xfId="0" applyNumberFormat="1" applyFill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41"/>
  <sheetViews>
    <sheetView tabSelected="1" workbookViewId="0">
      <selection activeCell="F16" sqref="F16"/>
    </sheetView>
  </sheetViews>
  <sheetFormatPr defaultRowHeight="15"/>
  <cols>
    <col min="1" max="1" width="2.42578125" customWidth="1"/>
    <col min="2" max="2" width="29.85546875" customWidth="1"/>
    <col min="3" max="3" width="12.42578125" customWidth="1"/>
    <col min="4" max="4" width="1.42578125" customWidth="1"/>
    <col min="6" max="6" width="23.5703125" customWidth="1"/>
  </cols>
  <sheetData>
    <row r="1" spans="2:11">
      <c r="B1" s="3" t="s">
        <v>39</v>
      </c>
      <c r="K1" s="3" t="s">
        <v>34</v>
      </c>
    </row>
    <row r="2" spans="2:11">
      <c r="B2" s="1" t="s">
        <v>27</v>
      </c>
      <c r="F2" s="1" t="s">
        <v>17</v>
      </c>
    </row>
    <row r="3" spans="2:11">
      <c r="B3" t="s">
        <v>1</v>
      </c>
      <c r="C3">
        <v>1.6</v>
      </c>
      <c r="E3" t="s">
        <v>14</v>
      </c>
      <c r="F3" t="s">
        <v>18</v>
      </c>
    </row>
    <row r="4" spans="2:11">
      <c r="B4" t="s">
        <v>16</v>
      </c>
      <c r="C4">
        <v>510</v>
      </c>
      <c r="E4" t="s">
        <v>50</v>
      </c>
      <c r="F4" t="s">
        <v>19</v>
      </c>
    </row>
    <row r="5" spans="2:11">
      <c r="B5" t="s">
        <v>10</v>
      </c>
      <c r="C5" s="5">
        <v>0.5</v>
      </c>
      <c r="E5" t="s">
        <v>13</v>
      </c>
      <c r="F5" t="s">
        <v>23</v>
      </c>
    </row>
    <row r="7" spans="2:11">
      <c r="B7" s="1" t="s">
        <v>2</v>
      </c>
    </row>
    <row r="8" spans="2:11">
      <c r="B8" t="s">
        <v>0</v>
      </c>
      <c r="C8" s="2">
        <v>12</v>
      </c>
      <c r="E8" t="s">
        <v>15</v>
      </c>
      <c r="F8" t="s">
        <v>20</v>
      </c>
    </row>
    <row r="9" spans="2:11">
      <c r="B9" t="s">
        <v>3</v>
      </c>
      <c r="C9" s="5">
        <v>0.2</v>
      </c>
      <c r="E9" t="s">
        <v>13</v>
      </c>
      <c r="F9" t="s">
        <v>53</v>
      </c>
    </row>
    <row r="10" spans="2:11">
      <c r="B10" t="s">
        <v>4</v>
      </c>
      <c r="C10" s="5">
        <v>0.95</v>
      </c>
      <c r="E10" t="s">
        <v>14</v>
      </c>
      <c r="F10" t="s">
        <v>21</v>
      </c>
    </row>
    <row r="11" spans="2:11">
      <c r="B11" t="s">
        <v>5</v>
      </c>
      <c r="C11" s="5">
        <v>1.25</v>
      </c>
      <c r="E11" t="s">
        <v>14</v>
      </c>
      <c r="F11" t="s">
        <v>21</v>
      </c>
    </row>
    <row r="12" spans="2:11">
      <c r="B12" t="s">
        <v>9</v>
      </c>
      <c r="C12">
        <v>3</v>
      </c>
      <c r="F12" t="s">
        <v>21</v>
      </c>
    </row>
    <row r="13" spans="2:11">
      <c r="B13" t="s">
        <v>7</v>
      </c>
      <c r="C13">
        <v>4</v>
      </c>
      <c r="F13" t="s">
        <v>21</v>
      </c>
    </row>
    <row r="14" spans="2:11">
      <c r="B14" t="s">
        <v>22</v>
      </c>
      <c r="C14" s="5">
        <v>0.4</v>
      </c>
      <c r="E14" t="s">
        <v>12</v>
      </c>
      <c r="F14" t="s">
        <v>21</v>
      </c>
    </row>
    <row r="15" spans="2:11">
      <c r="B15" t="s">
        <v>24</v>
      </c>
      <c r="C15" s="9">
        <v>0.9</v>
      </c>
      <c r="E15" t="s">
        <v>15</v>
      </c>
      <c r="F15" t="s">
        <v>54</v>
      </c>
    </row>
    <row r="16" spans="2:11">
      <c r="B16" t="s">
        <v>32</v>
      </c>
      <c r="C16" s="5">
        <v>0.2</v>
      </c>
      <c r="E16" t="s">
        <v>33</v>
      </c>
      <c r="F16" t="s">
        <v>52</v>
      </c>
    </row>
    <row r="18" spans="2:6">
      <c r="B18" s="1" t="s">
        <v>26</v>
      </c>
    </row>
    <row r="19" spans="2:6">
      <c r="B19" t="s">
        <v>29</v>
      </c>
      <c r="C19" s="6">
        <f>C8/(1000*C4)</f>
        <v>2.3529411764705884E-5</v>
      </c>
      <c r="E19" t="s">
        <v>51</v>
      </c>
    </row>
    <row r="20" spans="2:6">
      <c r="B20" t="s">
        <v>28</v>
      </c>
      <c r="C20" s="10">
        <f>C19/(C14*0.001)</f>
        <v>5.8823529411764705E-2</v>
      </c>
      <c r="E20" t="s">
        <v>13</v>
      </c>
    </row>
    <row r="21" spans="2:6">
      <c r="B21" t="s">
        <v>30</v>
      </c>
      <c r="C21" s="10">
        <f>C20/2</f>
        <v>2.9411764705882353E-2</v>
      </c>
      <c r="E21" t="s">
        <v>13</v>
      </c>
    </row>
    <row r="22" spans="2:6">
      <c r="B22" t="s">
        <v>31</v>
      </c>
      <c r="C22" s="10">
        <f>C21/SQRT(3)</f>
        <v>1.698089027028311E-2</v>
      </c>
      <c r="E22" t="s">
        <v>13</v>
      </c>
    </row>
    <row r="23" spans="2:6">
      <c r="B23" t="s">
        <v>35</v>
      </c>
      <c r="C23" s="10">
        <f>C9*C13/C12</f>
        <v>0.26666666666666666</v>
      </c>
      <c r="E23" t="s">
        <v>13</v>
      </c>
    </row>
    <row r="24" spans="2:6">
      <c r="B24" t="s">
        <v>36</v>
      </c>
      <c r="C24" s="6">
        <f>C8-((C3+C10)*C23)</f>
        <v>11.32</v>
      </c>
    </row>
    <row r="25" spans="2:6">
      <c r="B25" t="s">
        <v>37</v>
      </c>
      <c r="C25" s="6">
        <f>C16*(C3+C10)</f>
        <v>0.51</v>
      </c>
    </row>
    <row r="26" spans="2:6">
      <c r="B26" t="s">
        <v>38</v>
      </c>
      <c r="C26" s="10">
        <f>(C24+SQRT((C24*C24)-(4*C25)))/2</f>
        <v>11.274766246247479</v>
      </c>
      <c r="E26" t="s">
        <v>15</v>
      </c>
    </row>
    <row r="27" spans="2:6">
      <c r="B27" t="s">
        <v>40</v>
      </c>
      <c r="C27" s="10">
        <f>(C8-C26)/(C3+C10)</f>
        <v>0.28440539362843964</v>
      </c>
      <c r="E27" t="s">
        <v>13</v>
      </c>
    </row>
    <row r="28" spans="2:6">
      <c r="B28" t="s">
        <v>45</v>
      </c>
      <c r="C28" s="10">
        <f>SQRT((C27*C27)+(C22*C22))</f>
        <v>0.28491187858585171</v>
      </c>
      <c r="E28" t="s">
        <v>13</v>
      </c>
    </row>
    <row r="29" spans="2:6">
      <c r="B29" t="s">
        <v>46</v>
      </c>
      <c r="C29" s="10">
        <f>C26*C13/C12</f>
        <v>15.033021661663305</v>
      </c>
      <c r="E29" t="s">
        <v>15</v>
      </c>
    </row>
    <row r="31" spans="2:6">
      <c r="B31" s="1" t="s">
        <v>6</v>
      </c>
    </row>
    <row r="32" spans="2:6">
      <c r="B32" t="s">
        <v>8</v>
      </c>
      <c r="C32" s="7">
        <f>C19*1000000</f>
        <v>23.529411764705884</v>
      </c>
      <c r="E32" t="s">
        <v>11</v>
      </c>
      <c r="F32" t="s">
        <v>25</v>
      </c>
    </row>
    <row r="33" spans="2:6">
      <c r="B33" t="s">
        <v>49</v>
      </c>
      <c r="C33" s="8">
        <f>C27+C21</f>
        <v>0.313817158334322</v>
      </c>
      <c r="E33" t="s">
        <v>13</v>
      </c>
      <c r="F33" s="11">
        <f>IF(C33&lt;=C5,1,-1)</f>
        <v>1</v>
      </c>
    </row>
    <row r="34" spans="2:6">
      <c r="B34" t="s">
        <v>47</v>
      </c>
      <c r="C34" s="8">
        <f>C29-(C9*C11)</f>
        <v>14.783021661663305</v>
      </c>
      <c r="E34" t="s">
        <v>15</v>
      </c>
    </row>
    <row r="35" spans="2:6">
      <c r="B35" t="s">
        <v>48</v>
      </c>
      <c r="C35" s="8">
        <f>C34-C15</f>
        <v>13.883021661663305</v>
      </c>
      <c r="E35" t="s">
        <v>15</v>
      </c>
    </row>
    <row r="36" spans="2:6">
      <c r="B36" s="1"/>
    </row>
    <row r="37" spans="2:6">
      <c r="B37" s="1" t="s">
        <v>41</v>
      </c>
    </row>
    <row r="38" spans="2:6">
      <c r="B38" t="s">
        <v>42</v>
      </c>
      <c r="C38" s="8">
        <f>(C8*0.006)+(C28*C28*C3)</f>
        <v>0.2018796456949106</v>
      </c>
      <c r="E38" t="s">
        <v>33</v>
      </c>
    </row>
    <row r="39" spans="2:6">
      <c r="B39" t="s">
        <v>43</v>
      </c>
      <c r="C39" s="8">
        <f>C16+((C28*C28)*(C10*1.1))+(((C9*C28/C23)^2)*(C11*1.1))</f>
        <v>0.34761126138646187</v>
      </c>
      <c r="E39" t="s">
        <v>33</v>
      </c>
    </row>
    <row r="40" spans="2:6">
      <c r="B40" s="4" t="s">
        <v>44</v>
      </c>
      <c r="C40" s="8">
        <f>C15*C9</f>
        <v>0.18000000000000002</v>
      </c>
      <c r="E40" t="s">
        <v>33</v>
      </c>
    </row>
    <row r="41" spans="2:6">
      <c r="C41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Micheal Scherrenburg</dc:creator>
  <cp:lastModifiedBy>Micheal Scherrenburg</cp:lastModifiedBy>
  <dcterms:created xsi:type="dcterms:W3CDTF">2011-07-12T17:16:20Z</dcterms:created>
  <dcterms:modified xsi:type="dcterms:W3CDTF">2013-10-24T20:15:29Z</dcterms:modified>
</cp:coreProperties>
</file>