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13_ncr:1_{F73CF038-285A-4BD2-85BE-B95DBBCFCE2D}" xr6:coauthVersionLast="33" xr6:coauthVersionMax="33" xr10:uidLastSave="{00000000-0000-0000-0000-000000000000}"/>
  <workbookProtection workbookAlgorithmName="SHA-512" workbookHashValue="vK690mLGhB0fWDXOc4DM/Eeae4/INZJ2ZMj2jXqXXrRAGKQSSbFGyOAh1v0Hmmz+yJrfakXHZHuVnGE9TiQxtA==" workbookSaltValue="sFYa338kkC1ce32grqcuVw==" workbookSpinCount="100000" lockStructure="1"/>
  <bookViews>
    <workbookView xWindow="240" yWindow="105" windowWidth="14805" windowHeight="8010" activeTab="1" xr2:uid="{00000000-000D-0000-FFFF-FFFF00000000}"/>
  </bookViews>
  <sheets>
    <sheet name="Tabelle1" sheetId="1" r:id="rId1"/>
    <sheet name="Tabelle2" sheetId="2" r:id="rId2"/>
  </sheets>
  <calcPr calcId="179017"/>
</workbook>
</file>

<file path=xl/calcChain.xml><?xml version="1.0" encoding="utf-8"?>
<calcChain xmlns="http://schemas.openxmlformats.org/spreadsheetml/2006/main">
  <c r="C15" i="2" l="1"/>
  <c r="C36" i="2" l="1"/>
  <c r="C37" i="2" s="1"/>
  <c r="C38" i="2" s="1"/>
  <c r="C29" i="2"/>
  <c r="C30" i="2" s="1"/>
  <c r="C22" i="2"/>
  <c r="C23" i="2" s="1"/>
  <c r="C24" i="2" s="1"/>
  <c r="C16" i="2"/>
  <c r="C31" i="2" l="1"/>
  <c r="C33" i="2"/>
  <c r="C34" i="2" s="1"/>
  <c r="C17" i="2"/>
  <c r="C19" i="2"/>
  <c r="C20" i="2" s="1"/>
  <c r="C4" i="1"/>
  <c r="C10" i="1" s="1"/>
  <c r="S4" i="1"/>
  <c r="S3" i="1"/>
  <c r="H1" i="1"/>
  <c r="F2" i="1"/>
  <c r="F3" i="1" l="1"/>
  <c r="C27" i="2"/>
  <c r="C26" i="2" s="1"/>
  <c r="H2" i="1"/>
  <c r="F4" i="1" s="1"/>
  <c r="C8" i="1"/>
  <c r="C9" i="1" s="1"/>
</calcChain>
</file>

<file path=xl/sharedStrings.xml><?xml version="1.0" encoding="utf-8"?>
<sst xmlns="http://schemas.openxmlformats.org/spreadsheetml/2006/main" count="93" uniqueCount="67">
  <si>
    <t>VMAX =</t>
  </si>
  <si>
    <t>pps</t>
  </si>
  <si>
    <t>BOW =</t>
  </si>
  <si>
    <t>Registervalue</t>
  </si>
  <si>
    <t>AMAX/DMAX =</t>
  </si>
  <si>
    <t>pps²</t>
  </si>
  <si>
    <t>pps³</t>
  </si>
  <si>
    <t>GENERAL_CONF(1) =</t>
  </si>
  <si>
    <t>GENERAL_CONF(2) =</t>
  </si>
  <si>
    <t>CLK_FREQ =</t>
  </si>
  <si>
    <t>MHz</t>
  </si>
  <si>
    <t>delta_POS =</t>
  </si>
  <si>
    <t>pulses</t>
  </si>
  <si>
    <t>t1 =</t>
  </si>
  <si>
    <t>tend =</t>
  </si>
  <si>
    <t>X_VMAX =</t>
  </si>
  <si>
    <t>sec</t>
  </si>
  <si>
    <t>S-Shape Ramp calculation</t>
    <phoneticPr fontId="1"/>
  </si>
  <si>
    <t>VMAX=</t>
    <phoneticPr fontId="1"/>
  </si>
  <si>
    <t>AMAX=</t>
    <phoneticPr fontId="1"/>
  </si>
  <si>
    <t>DMAX=</t>
    <phoneticPr fontId="1"/>
  </si>
  <si>
    <t>BOW1=</t>
    <phoneticPr fontId="1"/>
  </si>
  <si>
    <t>BOW2=</t>
    <phoneticPr fontId="1"/>
  </si>
  <si>
    <t>BOW3=</t>
    <phoneticPr fontId="1"/>
  </si>
  <si>
    <t>BOW4=</t>
    <phoneticPr fontId="1"/>
  </si>
  <si>
    <t>phaseB1</t>
    <phoneticPr fontId="1"/>
  </si>
  <si>
    <t>t1=</t>
    <phoneticPr fontId="1"/>
  </si>
  <si>
    <t>V1=</t>
    <phoneticPr fontId="1"/>
  </si>
  <si>
    <t>phaseB12</t>
    <phoneticPr fontId="1"/>
  </si>
  <si>
    <t>t12=</t>
    <phoneticPr fontId="1"/>
  </si>
  <si>
    <t>phaseB2</t>
    <phoneticPr fontId="1"/>
  </si>
  <si>
    <t>t2=</t>
    <phoneticPr fontId="1"/>
  </si>
  <si>
    <t>phaseB23</t>
    <phoneticPr fontId="1"/>
  </si>
  <si>
    <t>t23=</t>
    <phoneticPr fontId="1"/>
  </si>
  <si>
    <t>phaseB3</t>
    <phoneticPr fontId="1"/>
  </si>
  <si>
    <t>t3=</t>
    <phoneticPr fontId="1"/>
  </si>
  <si>
    <t>V3=</t>
    <phoneticPr fontId="1"/>
  </si>
  <si>
    <t>phaseB34</t>
    <phoneticPr fontId="1"/>
  </si>
  <si>
    <t>t34=</t>
    <phoneticPr fontId="1"/>
  </si>
  <si>
    <t>phase B4</t>
    <phoneticPr fontId="1"/>
  </si>
  <si>
    <t>t4=</t>
    <phoneticPr fontId="1"/>
  </si>
  <si>
    <t>V2=</t>
  </si>
  <si>
    <t>p</t>
  </si>
  <si>
    <t>V4=</t>
  </si>
  <si>
    <t>S1=</t>
  </si>
  <si>
    <t>S12=</t>
  </si>
  <si>
    <t>S2=</t>
  </si>
  <si>
    <t>S23=</t>
  </si>
  <si>
    <t>S3=</t>
  </si>
  <si>
    <t>S34=</t>
  </si>
  <si>
    <t>S4=</t>
  </si>
  <si>
    <t>Remarks:</t>
  </si>
  <si>
    <t>1) All  values are positive</t>
  </si>
  <si>
    <t>2) In case negative values have to be set, please use positve values and convert manually</t>
  </si>
  <si>
    <t>3) The values are correct as long as every ramp stage 1…7 is executed!</t>
  </si>
  <si>
    <t>4) In case not every ramp stage is used, the time values for the affected ramp stage will be negative --&gt; marked red</t>
  </si>
  <si>
    <t>Total Steps=</t>
  </si>
  <si>
    <t>History:</t>
  </si>
  <si>
    <t>v1.0</t>
  </si>
  <si>
    <t>Version</t>
  </si>
  <si>
    <t>Date</t>
  </si>
  <si>
    <t>Author</t>
  </si>
  <si>
    <t>Notice</t>
  </si>
  <si>
    <t>2017-06-06</t>
  </si>
  <si>
    <t>HS</t>
  </si>
  <si>
    <t>Initial version</t>
  </si>
  <si>
    <t>THIS CODE AND INFORMATION IS PROVIDED "AS IS" WITHOUT WARRANTY OF ANY  KIND, EITHER EXPRESSED OR IMPLIED.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</si>
</sst>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3"/>
      <charset val="12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8" xfId="0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/>
    <xf numFmtId="0" fontId="5" fillId="0" borderId="0" xfId="0" applyFont="1"/>
    <xf numFmtId="0" fontId="4" fillId="0" borderId="0" xfId="0" applyFont="1" applyAlignment="1">
      <alignment vertical="center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9</xdr:col>
      <xdr:colOff>238125</xdr:colOff>
      <xdr:row>17</xdr:row>
      <xdr:rowOff>47625</xdr:rowOff>
    </xdr:to>
    <xdr:pic>
      <xdr:nvPicPr>
        <xdr:cNvPr id="2" name="Grafik 1" descr="image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381000"/>
          <a:ext cx="3286125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0"/>
  <sheetViews>
    <sheetView workbookViewId="0">
      <selection activeCell="C17" sqref="C17"/>
    </sheetView>
  </sheetViews>
  <sheetFormatPr baseColWidth="10" defaultColWidth="9.140625" defaultRowHeight="15"/>
  <cols>
    <col min="2" max="2" width="15.7109375" customWidth="1"/>
    <col min="3" max="3" width="20.42578125" customWidth="1"/>
    <col min="6" max="6" width="19" customWidth="1"/>
    <col min="7" max="7" width="20.42578125" customWidth="1"/>
    <col min="8" max="8" width="18.85546875" customWidth="1"/>
    <col min="19" max="19" width="12" bestFit="1" customWidth="1"/>
  </cols>
  <sheetData>
    <row r="1" spans="2:19">
      <c r="B1" t="s">
        <v>9</v>
      </c>
      <c r="C1" s="2">
        <v>16</v>
      </c>
      <c r="D1" t="s">
        <v>10</v>
      </c>
      <c r="F1" s="1" t="s">
        <v>3</v>
      </c>
      <c r="G1" t="s">
        <v>7</v>
      </c>
      <c r="H1">
        <f>IF(C3&gt;4194000,1,0)</f>
        <v>1</v>
      </c>
    </row>
    <row r="2" spans="2:19">
      <c r="B2" t="s">
        <v>0</v>
      </c>
      <c r="C2" s="3">
        <v>1000000</v>
      </c>
      <c r="D2" t="s">
        <v>1</v>
      </c>
      <c r="F2" t="str">
        <f>DEC2HEX(C2*256,8)</f>
        <v>0F424000</v>
      </c>
      <c r="G2" t="s">
        <v>8</v>
      </c>
      <c r="H2">
        <f>IF(C4&gt;16777200,1,0)</f>
        <v>1</v>
      </c>
    </row>
    <row r="3" spans="2:19" ht="15.75" thickBot="1">
      <c r="B3" t="s">
        <v>4</v>
      </c>
      <c r="C3" s="4">
        <v>50000000</v>
      </c>
      <c r="D3" t="s">
        <v>5</v>
      </c>
      <c r="F3" t="str">
        <f>IF(H1=0,DEC2HEX(C3*4,8),DEC2HEX(C3*S3,8))</f>
        <v>000068DB</v>
      </c>
      <c r="S3">
        <f>POWER(2,37)/POWER(C1*1000000,2)</f>
        <v>5.3687091199999999E-4</v>
      </c>
    </row>
    <row r="4" spans="2:19">
      <c r="B4" t="s">
        <v>2</v>
      </c>
      <c r="C4">
        <f>C3*C3/2/(C2/4)</f>
        <v>5000000000</v>
      </c>
      <c r="D4" t="s">
        <v>6</v>
      </c>
      <c r="F4" t="str">
        <f>IF(H2=0,DEC2HEX(C4,8),DEC2HEX(C4*S4,8))</f>
        <v>00002AF3</v>
      </c>
      <c r="S4">
        <f>POWER(2,53)/POWER(C1*1000000,3)</f>
        <v>2.1990232555520002E-6</v>
      </c>
    </row>
    <row r="5" spans="2:19" ht="15.75" thickBot="1"/>
    <row r="6" spans="2:19" ht="15.75" thickBot="1">
      <c r="B6" t="s">
        <v>11</v>
      </c>
      <c r="C6" s="5">
        <v>100000</v>
      </c>
      <c r="D6" t="s">
        <v>12</v>
      </c>
    </row>
    <row r="8" spans="2:19" ht="15.75" thickBot="1">
      <c r="B8" t="s">
        <v>13</v>
      </c>
      <c r="C8">
        <f>C3/C4</f>
        <v>0.01</v>
      </c>
      <c r="D8" t="s">
        <v>16</v>
      </c>
    </row>
    <row r="9" spans="2:19" ht="15.75" thickBot="1">
      <c r="B9" t="s">
        <v>14</v>
      </c>
      <c r="C9" s="5">
        <f>C8*6+C10/C2</f>
        <v>0.13</v>
      </c>
      <c r="D9" t="s">
        <v>16</v>
      </c>
    </row>
    <row r="10" spans="2:19">
      <c r="B10" t="s">
        <v>15</v>
      </c>
      <c r="C10">
        <f>C6-2*(C3*C3*C3/6/C4/C4+C2*C2/4/C3+(C2-C3*C3/6/C4)*C3/C4)</f>
        <v>70000</v>
      </c>
    </row>
  </sheetData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9"/>
  <sheetViews>
    <sheetView tabSelected="1" workbookViewId="0"/>
  </sheetViews>
  <sheetFormatPr baseColWidth="10" defaultRowHeight="15"/>
  <sheetData>
    <row r="2" spans="1:12">
      <c r="A2" s="28" t="s">
        <v>66</v>
      </c>
    </row>
    <row r="4" spans="1:12">
      <c r="A4" s="29" t="s">
        <v>17</v>
      </c>
      <c r="B4" s="6"/>
      <c r="C4" s="10"/>
      <c r="D4" s="10"/>
      <c r="E4" s="10"/>
      <c r="F4" s="6"/>
      <c r="G4" s="6"/>
      <c r="H4" s="6"/>
      <c r="I4" s="6"/>
      <c r="J4" s="6"/>
      <c r="K4" s="6"/>
    </row>
    <row r="5" spans="1:12" ht="15.75" thickBot="1">
      <c r="A5" s="7"/>
      <c r="B5" s="6"/>
      <c r="C5" s="10"/>
      <c r="D5" s="10"/>
      <c r="E5" s="10"/>
      <c r="F5" s="6"/>
      <c r="G5" s="6"/>
      <c r="H5" s="6"/>
      <c r="I5" s="6"/>
      <c r="J5" s="6"/>
      <c r="K5" t="s">
        <v>51</v>
      </c>
      <c r="L5" s="14" t="s">
        <v>52</v>
      </c>
    </row>
    <row r="6" spans="1:12" ht="15.75" thickBot="1">
      <c r="A6" s="6"/>
      <c r="B6" s="8" t="s">
        <v>56</v>
      </c>
      <c r="C6" s="11">
        <v>61000</v>
      </c>
      <c r="D6" s="6" t="s">
        <v>42</v>
      </c>
      <c r="E6" s="10"/>
      <c r="F6" s="6"/>
      <c r="G6" s="6"/>
      <c r="H6" s="6"/>
      <c r="I6" s="6"/>
      <c r="J6" s="6"/>
      <c r="K6" s="6"/>
      <c r="L6" t="s">
        <v>53</v>
      </c>
    </row>
    <row r="7" spans="1:12" ht="16.5" thickTop="1" thickBot="1">
      <c r="A7" s="6"/>
      <c r="B7" s="8" t="s">
        <v>18</v>
      </c>
      <c r="C7" s="12">
        <v>3000</v>
      </c>
      <c r="D7" s="10" t="s">
        <v>1</v>
      </c>
      <c r="E7" s="10"/>
      <c r="F7" s="6"/>
      <c r="G7" s="6"/>
      <c r="H7" s="6"/>
      <c r="I7" s="6"/>
      <c r="J7" s="6"/>
      <c r="K7" s="6"/>
      <c r="L7" s="15" t="s">
        <v>54</v>
      </c>
    </row>
    <row r="8" spans="1:12" ht="16.5" thickTop="1" thickBot="1">
      <c r="A8" s="6"/>
      <c r="B8" s="8" t="s">
        <v>19</v>
      </c>
      <c r="C8" s="12">
        <v>100</v>
      </c>
      <c r="D8" s="10" t="s">
        <v>5</v>
      </c>
      <c r="E8" s="10"/>
      <c r="F8" s="6"/>
      <c r="G8" s="6"/>
      <c r="H8" s="6"/>
      <c r="I8" s="6"/>
      <c r="J8" s="6"/>
      <c r="K8" s="6"/>
      <c r="L8" t="s">
        <v>55</v>
      </c>
    </row>
    <row r="9" spans="1:12" ht="16.5" thickTop="1" thickBot="1">
      <c r="A9" s="6"/>
      <c r="B9" s="8" t="s">
        <v>20</v>
      </c>
      <c r="C9" s="12">
        <v>450</v>
      </c>
      <c r="D9" s="10" t="s">
        <v>5</v>
      </c>
      <c r="E9" s="10"/>
      <c r="F9" s="6"/>
      <c r="G9" s="6"/>
      <c r="H9" s="6"/>
      <c r="I9" s="6"/>
      <c r="J9" s="6"/>
      <c r="K9" s="6"/>
    </row>
    <row r="10" spans="1:12" ht="16.5" thickTop="1" thickBot="1">
      <c r="A10" s="6"/>
      <c r="B10" s="8" t="s">
        <v>21</v>
      </c>
      <c r="C10" s="12">
        <v>300</v>
      </c>
      <c r="D10" s="10" t="s">
        <v>6</v>
      </c>
      <c r="E10" s="10"/>
      <c r="F10" s="6"/>
      <c r="G10" s="6"/>
      <c r="H10" s="6"/>
      <c r="I10" s="6"/>
      <c r="J10" s="6"/>
      <c r="K10" s="6"/>
    </row>
    <row r="11" spans="1:12" ht="16.5" thickTop="1" thickBot="1">
      <c r="A11" s="6"/>
      <c r="B11" s="8" t="s">
        <v>22</v>
      </c>
      <c r="C11" s="12">
        <v>325</v>
      </c>
      <c r="D11" s="10" t="s">
        <v>6</v>
      </c>
      <c r="E11" s="10"/>
      <c r="F11" s="6"/>
      <c r="G11" s="6"/>
      <c r="H11" s="6"/>
      <c r="I11" s="6"/>
      <c r="J11" s="6"/>
      <c r="K11" s="6"/>
    </row>
    <row r="12" spans="1:12" ht="16.5" thickTop="1" thickBot="1">
      <c r="A12" s="6"/>
      <c r="B12" s="8" t="s">
        <v>23</v>
      </c>
      <c r="C12" s="12">
        <v>124</v>
      </c>
      <c r="D12" s="10" t="s">
        <v>6</v>
      </c>
      <c r="E12" s="10"/>
      <c r="F12" s="6"/>
      <c r="G12" s="6"/>
      <c r="H12" s="6"/>
      <c r="I12" s="6"/>
      <c r="J12" s="6"/>
      <c r="K12" s="6"/>
    </row>
    <row r="13" spans="1:12" ht="16.5" thickTop="1" thickBot="1">
      <c r="A13" s="6"/>
      <c r="B13" s="8" t="s">
        <v>24</v>
      </c>
      <c r="C13" s="13">
        <v>105</v>
      </c>
      <c r="D13" s="10" t="s">
        <v>6</v>
      </c>
      <c r="E13" s="10"/>
      <c r="F13" s="6"/>
      <c r="G13" s="6"/>
      <c r="H13" s="6"/>
      <c r="I13" s="6"/>
      <c r="J13" s="6"/>
      <c r="K13" s="6"/>
    </row>
    <row r="14" spans="1:12">
      <c r="A14" s="6"/>
      <c r="B14" s="6"/>
      <c r="C14" s="10"/>
      <c r="D14" s="10"/>
      <c r="E14" s="10"/>
      <c r="F14" s="6"/>
      <c r="G14" s="6"/>
      <c r="H14" s="6"/>
      <c r="I14" s="6"/>
      <c r="J14" s="6"/>
      <c r="K14" s="6"/>
    </row>
    <row r="15" spans="1:12">
      <c r="A15" s="6" t="s">
        <v>25</v>
      </c>
      <c r="B15" s="18" t="s">
        <v>26</v>
      </c>
      <c r="C15" s="19">
        <f>C8/C10</f>
        <v>0.33333333333333331</v>
      </c>
      <c r="D15" s="20" t="s">
        <v>16</v>
      </c>
      <c r="E15" s="10"/>
      <c r="F15" s="6"/>
      <c r="G15" s="6"/>
      <c r="H15" s="6"/>
      <c r="I15" s="6"/>
      <c r="J15" s="6"/>
      <c r="K15" s="6"/>
    </row>
    <row r="16" spans="1:12">
      <c r="A16" s="6"/>
      <c r="B16" s="21" t="s">
        <v>27</v>
      </c>
      <c r="C16" s="22">
        <f>0.5*C10*C15*C15</f>
        <v>16.666666666666664</v>
      </c>
      <c r="D16" s="23" t="s">
        <v>1</v>
      </c>
      <c r="E16" s="10"/>
      <c r="F16" s="6"/>
      <c r="G16" s="6"/>
      <c r="H16" s="6"/>
      <c r="I16" s="6"/>
      <c r="J16" s="6"/>
      <c r="K16" s="6"/>
    </row>
    <row r="17" spans="1:15">
      <c r="A17" s="6"/>
      <c r="B17" s="24" t="s">
        <v>44</v>
      </c>
      <c r="C17" s="25">
        <f>C10*C15*C15*C15/6</f>
        <v>1.8518518518518514</v>
      </c>
      <c r="D17" s="26" t="s">
        <v>42</v>
      </c>
      <c r="E17" s="10"/>
      <c r="F17" s="6"/>
      <c r="G17" s="6"/>
      <c r="H17" s="6"/>
      <c r="I17" s="6"/>
      <c r="J17" s="6"/>
      <c r="K17" s="6" t="s">
        <v>57</v>
      </c>
    </row>
    <row r="18" spans="1:15">
      <c r="A18" s="6"/>
      <c r="B18" s="8"/>
      <c r="C18" s="10"/>
      <c r="D18" s="10"/>
      <c r="E18" s="10"/>
      <c r="F18" s="6"/>
      <c r="G18" s="6"/>
      <c r="H18" s="6"/>
      <c r="I18" s="6"/>
      <c r="J18" s="6"/>
      <c r="K18" s="6"/>
      <c r="L18" s="16" t="s">
        <v>59</v>
      </c>
      <c r="M18" s="16" t="s">
        <v>60</v>
      </c>
      <c r="N18" s="16" t="s">
        <v>61</v>
      </c>
      <c r="O18" s="16" t="s">
        <v>62</v>
      </c>
    </row>
    <row r="19" spans="1:15">
      <c r="A19" s="6" t="s">
        <v>28</v>
      </c>
      <c r="B19" s="18" t="s">
        <v>29</v>
      </c>
      <c r="C19" s="19">
        <f>(C23-C16)/C8</f>
        <v>29.679487179487179</v>
      </c>
      <c r="D19" s="20" t="s">
        <v>16</v>
      </c>
      <c r="E19" s="10"/>
      <c r="F19" s="6"/>
      <c r="G19" s="6"/>
      <c r="H19" s="6"/>
      <c r="I19" s="6"/>
      <c r="J19" s="6"/>
      <c r="L19" s="16" t="s">
        <v>58</v>
      </c>
      <c r="M19" s="17" t="s">
        <v>63</v>
      </c>
      <c r="N19" s="16" t="s">
        <v>64</v>
      </c>
      <c r="O19" t="s">
        <v>65</v>
      </c>
    </row>
    <row r="20" spans="1:15">
      <c r="A20" s="6"/>
      <c r="B20" s="24" t="s">
        <v>45</v>
      </c>
      <c r="C20" s="25">
        <f>C16*C19+0.5*C8*C19*C19</f>
        <v>44538.256081525309</v>
      </c>
      <c r="D20" s="26" t="s">
        <v>42</v>
      </c>
      <c r="E20" s="10"/>
      <c r="F20" s="6"/>
      <c r="G20" s="6"/>
      <c r="H20" s="6"/>
      <c r="I20" s="6"/>
      <c r="J20" s="6"/>
      <c r="K20" s="6"/>
    </row>
    <row r="21" spans="1:15">
      <c r="A21" s="6"/>
      <c r="B21" s="8"/>
      <c r="C21" s="10"/>
      <c r="D21" s="10"/>
      <c r="E21" s="10"/>
      <c r="F21" s="6"/>
      <c r="G21" s="6"/>
      <c r="H21" s="6"/>
      <c r="I21" s="6"/>
      <c r="J21" s="6"/>
      <c r="K21" s="6"/>
    </row>
    <row r="22" spans="1:15">
      <c r="A22" s="6" t="s">
        <v>30</v>
      </c>
      <c r="B22" s="18" t="s">
        <v>31</v>
      </c>
      <c r="C22" s="19">
        <f>C8/C11</f>
        <v>0.30769230769230771</v>
      </c>
      <c r="D22" s="20" t="s">
        <v>16</v>
      </c>
      <c r="E22" s="10"/>
      <c r="F22" s="6"/>
      <c r="G22" s="6"/>
      <c r="H22" s="6"/>
      <c r="I22" s="6"/>
      <c r="J22" s="6"/>
      <c r="K22" s="6"/>
    </row>
    <row r="23" spans="1:15">
      <c r="A23" s="6"/>
      <c r="B23" s="21" t="s">
        <v>41</v>
      </c>
      <c r="C23" s="22">
        <f>C7+0.5*C11*C22*C22-C8*C22</f>
        <v>2984.6153846153843</v>
      </c>
      <c r="D23" s="23" t="s">
        <v>1</v>
      </c>
      <c r="E23" s="10"/>
      <c r="F23" s="6"/>
      <c r="G23" s="6"/>
      <c r="H23" s="6"/>
      <c r="I23" s="6"/>
      <c r="J23" s="6"/>
      <c r="K23" s="6"/>
    </row>
    <row r="24" spans="1:15">
      <c r="A24" s="6"/>
      <c r="B24" s="24" t="s">
        <v>46</v>
      </c>
      <c r="C24" s="25">
        <f>C23*C22+0.5*C8*C22*C22-C11/6*C22*C22*C22</f>
        <v>921.49901380670599</v>
      </c>
      <c r="D24" s="26" t="s">
        <v>42</v>
      </c>
      <c r="E24" s="10"/>
      <c r="F24" s="6"/>
      <c r="G24" s="6"/>
      <c r="H24" s="6"/>
      <c r="I24" s="6"/>
      <c r="J24" s="6"/>
      <c r="K24" s="6"/>
    </row>
    <row r="25" spans="1:15">
      <c r="A25" s="6"/>
      <c r="B25" s="8"/>
      <c r="C25" s="10"/>
      <c r="D25" s="10"/>
      <c r="E25" s="10"/>
      <c r="F25" s="6"/>
      <c r="G25" s="6"/>
      <c r="H25" s="6"/>
      <c r="I25" s="6"/>
      <c r="J25" s="6"/>
      <c r="K25" s="6"/>
    </row>
    <row r="26" spans="1:15">
      <c r="A26" s="6" t="s">
        <v>32</v>
      </c>
      <c r="B26" s="18" t="s">
        <v>33</v>
      </c>
      <c r="C26" s="19">
        <f>C27/C7</f>
        <v>-8.6931023127279636E-4</v>
      </c>
      <c r="D26" s="20" t="s">
        <v>16</v>
      </c>
      <c r="E26" s="10"/>
      <c r="F26" s="6"/>
      <c r="G26" s="6"/>
      <c r="H26" s="6"/>
      <c r="I26" s="6"/>
      <c r="J26" s="9"/>
      <c r="K26" s="6"/>
    </row>
    <row r="27" spans="1:15">
      <c r="A27" s="6"/>
      <c r="B27" s="24" t="s">
        <v>47</v>
      </c>
      <c r="C27" s="25">
        <f>C6-C17-C20-C24-C31-C34-C38</f>
        <v>-2.607930693818389</v>
      </c>
      <c r="D27" s="26" t="s">
        <v>42</v>
      </c>
      <c r="E27" s="10"/>
      <c r="F27" s="6"/>
      <c r="G27" s="6"/>
      <c r="H27" s="6"/>
      <c r="I27" s="6"/>
      <c r="J27" s="6"/>
      <c r="K27" s="6"/>
    </row>
    <row r="28" spans="1:15">
      <c r="A28" s="6"/>
      <c r="B28" s="8"/>
      <c r="C28" s="10"/>
      <c r="D28" s="10"/>
      <c r="E28" s="10"/>
      <c r="F28" s="6"/>
      <c r="G28" s="6"/>
      <c r="H28" s="6"/>
      <c r="I28" s="6"/>
      <c r="J28" s="6"/>
      <c r="K28" s="6"/>
    </row>
    <row r="29" spans="1:15">
      <c r="A29" s="6" t="s">
        <v>34</v>
      </c>
      <c r="B29" s="18" t="s">
        <v>35</v>
      </c>
      <c r="C29" s="19">
        <f>C9/C12</f>
        <v>3.629032258064516</v>
      </c>
      <c r="D29" s="20" t="s">
        <v>16</v>
      </c>
      <c r="E29" s="10"/>
      <c r="F29" s="6"/>
      <c r="G29" s="6"/>
      <c r="H29" s="6"/>
      <c r="I29" s="6"/>
      <c r="J29" s="6"/>
      <c r="K29" s="6"/>
    </row>
    <row r="30" spans="1:15">
      <c r="A30" s="6"/>
      <c r="B30" s="21" t="s">
        <v>36</v>
      </c>
      <c r="C30" s="22">
        <f>C7-0.5*C12*C29*C29</f>
        <v>2183.4677419354839</v>
      </c>
      <c r="D30" s="23" t="s">
        <v>1</v>
      </c>
      <c r="E30" s="10"/>
      <c r="F30" s="6"/>
      <c r="G30" s="6"/>
      <c r="H30" s="6"/>
      <c r="I30" s="6"/>
      <c r="J30" s="6"/>
      <c r="K30" s="6"/>
    </row>
    <row r="31" spans="1:15">
      <c r="A31" s="6"/>
      <c r="B31" s="24" t="s">
        <v>48</v>
      </c>
      <c r="C31" s="25">
        <f>C7*C29-C12*C29*C29*C29/6</f>
        <v>9899.3561394380849</v>
      </c>
      <c r="D31" s="26" t="s">
        <v>42</v>
      </c>
      <c r="E31" s="10"/>
      <c r="F31" s="6"/>
      <c r="G31" s="6"/>
      <c r="H31" s="6"/>
      <c r="I31" s="6"/>
      <c r="J31" s="6"/>
      <c r="K31" s="6"/>
    </row>
    <row r="32" spans="1:15">
      <c r="A32" s="6"/>
      <c r="B32" s="8"/>
      <c r="C32" s="10"/>
      <c r="D32" s="10"/>
      <c r="E32" s="10"/>
      <c r="F32" s="6"/>
      <c r="G32" s="6"/>
      <c r="H32" s="6"/>
      <c r="I32" s="6"/>
      <c r="J32" s="6"/>
      <c r="K32" s="6"/>
    </row>
    <row r="33" spans="1:11">
      <c r="A33" s="6" t="s">
        <v>37</v>
      </c>
      <c r="B33" s="18" t="s">
        <v>38</v>
      </c>
      <c r="C33" s="19">
        <f>(C30-C37)/C9</f>
        <v>2.7092933947772662</v>
      </c>
      <c r="D33" s="20" t="s">
        <v>16</v>
      </c>
      <c r="E33" s="10"/>
      <c r="F33" s="6"/>
      <c r="G33" s="6"/>
      <c r="H33" s="6"/>
      <c r="I33" s="6"/>
      <c r="J33" s="6"/>
      <c r="K33" s="6"/>
    </row>
    <row r="34" spans="1:11">
      <c r="A34" s="6"/>
      <c r="B34" s="24" t="s">
        <v>49</v>
      </c>
      <c r="C34" s="25">
        <f>C30*C33-0.5*C9*C33*C33</f>
        <v>4264.0938236637012</v>
      </c>
      <c r="D34" s="26" t="s">
        <v>42</v>
      </c>
      <c r="E34" s="10"/>
      <c r="F34" s="9"/>
      <c r="G34" s="6"/>
      <c r="H34" s="6"/>
      <c r="I34" s="6"/>
      <c r="J34" s="6"/>
      <c r="K34" s="6"/>
    </row>
    <row r="35" spans="1:11">
      <c r="A35" s="6"/>
      <c r="B35" s="8"/>
      <c r="C35" s="10"/>
      <c r="D35" s="10"/>
      <c r="E35" s="10"/>
      <c r="F35" s="6"/>
      <c r="G35" s="6"/>
      <c r="H35" s="6"/>
      <c r="I35" s="6"/>
      <c r="J35" s="6"/>
      <c r="K35" s="6"/>
    </row>
    <row r="36" spans="1:11">
      <c r="A36" s="6" t="s">
        <v>39</v>
      </c>
      <c r="B36" s="18" t="s">
        <v>40</v>
      </c>
      <c r="C36" s="19">
        <f>C9/C13</f>
        <v>4.2857142857142856</v>
      </c>
      <c r="D36" s="20" t="s">
        <v>16</v>
      </c>
      <c r="E36" s="10"/>
      <c r="F36" s="6"/>
      <c r="G36" s="6"/>
      <c r="H36" s="6"/>
      <c r="I36" s="6"/>
      <c r="J36" s="6"/>
      <c r="K36" s="6"/>
    </row>
    <row r="37" spans="1:11">
      <c r="A37" s="6"/>
      <c r="B37" s="21" t="s">
        <v>43</v>
      </c>
      <c r="C37" s="27">
        <f>C9*C36-0.5*C13*C36*C36</f>
        <v>964.28571428571422</v>
      </c>
      <c r="D37" s="23" t="s">
        <v>1</v>
      </c>
      <c r="E37" s="10"/>
      <c r="F37" s="6"/>
      <c r="G37" s="6"/>
      <c r="H37" s="6"/>
      <c r="I37" s="6"/>
      <c r="J37" s="6"/>
      <c r="K37" s="6"/>
    </row>
    <row r="38" spans="1:11">
      <c r="A38" s="6"/>
      <c r="B38" s="24" t="s">
        <v>50</v>
      </c>
      <c r="C38" s="25">
        <f>C37*C36-0.5*C9*C36*C36+C13*C36*C36*C36/6</f>
        <v>1377.5510204081631</v>
      </c>
      <c r="D38" s="26" t="s">
        <v>42</v>
      </c>
      <c r="E38" s="10"/>
      <c r="F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</sheetData>
  <conditionalFormatting sqref="C15 C19 C22 C26 C33 C36">
    <cfRule type="cellIs" dxfId="0" priority="1" operator="less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S-Ramp calcs TMC43xx</dc:title>
  <dc:creator/>
  <cp:lastModifiedBy/>
  <dcterms:created xsi:type="dcterms:W3CDTF">2006-09-16T00:00:00Z</dcterms:created>
  <dcterms:modified xsi:type="dcterms:W3CDTF">2018-06-06T08:06:14Z</dcterms:modified>
</cp:coreProperties>
</file>